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32760" windowWidth="4260" windowHeight="2568" tabRatio="865" activeTab="0"/>
  </bookViews>
  <sheets>
    <sheet name="BDI" sheetId="1" r:id="rId1"/>
  </sheets>
  <definedNames>
    <definedName name="_xlnm.Print_Area" localSheetId="0">'BDI'!$A$1:$O$95</definedName>
    <definedName name="iv">'BDI'!$CT$46</definedName>
    <definedName name="MAPA">#REF!</definedName>
    <definedName name="MCIDADES">#REF!</definedName>
    <definedName name="MDA">#REF!</definedName>
    <definedName name="MDS">#REF!</definedName>
    <definedName name="ME">#REF!</definedName>
    <definedName name="MMA">#REF!</definedName>
    <definedName name="MS">#REF!</definedName>
    <definedName name="MTUR">#REF!</definedName>
  </definedNames>
  <calcPr fullCalcOnLoad="1"/>
</workbook>
</file>

<file path=xl/sharedStrings.xml><?xml version="1.0" encoding="utf-8"?>
<sst xmlns="http://schemas.openxmlformats.org/spreadsheetml/2006/main" count="74" uniqueCount="59">
  <si>
    <t>Escolha o tipo de obra</t>
  </si>
  <si>
    <t>Para o tipo de obra “Construção de Edifícios” enquadram-se: a construção e reforma de: edifícios, unidades habitacionais, escolas, hospitais, hotéis, restaurantes, armazéns e depósitos, edifícios para uso agropecuário, estações para trens e metropolitanos, estádios esportivos e quadras cobertas, instalações para embarque e desembarque de passageiros (em aeroportos, rodoviárias, portos, etc.), penitenciárias e presídios, a construção de edifícios industriais (fábricas, oficinas, galpões industriais, etc.), conforme classificação 4120-4 do CNAE 2.0. Também enquadram-se pórticos, mirantes e outros edifícios de finalidade turística.</t>
  </si>
  <si>
    <t>Para o tipo de obra “Construção de Rodovias e Ferrovias” enquadram-se: a construção e recuperação de: auto-estradas, rodovias e outras vias não-urbanas para passagem de veículos, vias férreas de superfície ou subterrâneas (inclusive para metropolitanos), pistas de aeroportos. Esta classe compreende também: a pavimentação de auto-estradas, rodovias e outras vias não-urbanas; construção de pontes, viadutos e túneis; a instalação de barreiras acústicas; a construção de praças de pedágio; a sinalização com pintura em rodovias e aeroportos; a instalação de placas de sinalização de tráfego e semelhantes, conforme classificação 4211-1 do CNAE 2.0. Também enquadram-se a construção, pavimentação e sinalização de vias urbanas, ruas e locais para estacionamento de veículos; a construção de praças e calçadas para pedestres; elevados, passarelas e ciclovias; metrô e VLT.</t>
  </si>
  <si>
    <t>Para o tipo de obra “Construção de Redes de Abastecimento de Água, Coleta de Esgoto e Construções Correlatas” enquadram-se: a construção de sistemas para o abastecimento de água tratada: reservatórios de distribuição, estações elevatórias de bombeamento, linhas principais de adução de longa e média distância e redes de distribuição de água; a construção de redes de coleta de esgoto, inclusive de interceptores, estações de tratamento de esgoto (ETE), estações de bombeamento de esgoto (EBE); a construção de galerias pluviais (obras de micro e macro drenagem). Esta classe compreende também: as obras de irrigação (canais); a manutenção de redes de abastecimento de água tratada; a manutenção de redes de coleta e de sistemas de tratamento de esgoto, conforme classificação 4222-7 do CNAE 2.0. Enquadra-se ainda a construção de estações de tratamento de água (ETA).</t>
  </si>
  <si>
    <t>Para o tipo de obra “Construção e Manutenção de Estações e Redes de Distribuição de Energia Elétrica” enquadram-se: a construção de usinas, estações e subestações hidrelétricas, eólicas, nucleares, termoelétricas; a construção de redes de transmissão e distribuição de energia elétrica, inclusive o serviço de eletrificação rural. Esta subclasse compreende também: a construção de redes de eletrificação para ferrovias e metropolitano, conforme classificação 4221-9/02 do CNAE 2.0. Compreende ainda: a manutenção de redes de distribuição de energia elétrica, quando executada por empresa não-produtora ou distribuidora de energia elétrica, conforme classificação 4221-9/03 do CNAE 2.0. Enquadram-se também obras de iluminação pública e a construção de barragens e represas para geração de energia elétrica.</t>
  </si>
  <si>
    <t xml:space="preserve">Para o tipo de obra “Portuárias, Marítimas e Fluviais” enquadram-se: as obras marítimas e fluviais, tais como, construção de instalações portuárias; construção de portos e marinas; construção de eclusas e canais de navegação (vias navegáveis); enrocamentos; obras de dragagem; aterro hidráulico; barragens, represas e diques, exceto para energia elétrica; a construção de emissários submarinos; a instalação de cabos submarinos, conforme classificação 4291-0 do CNAE 2.0. Enquadram-se também a construção de piers e outras obras com influência direta de cursos d’água. </t>
  </si>
  <si>
    <t>Enquadram-se como “Fornecimento de Materiais e Equipamentos”, conforme tabela apresentada no item 1 desta CE, especificamente o fornecimento de materiais e equipamentos relevantes de natureza específica, como é o caso de: - materiais betuminosos para obras rodoviárias; - tubos de ferro fundido ou PVC para obras de abastecimento de água; - elevadores e escadas rolantes para obras aeroportuárias. Comprovada a inviabilidade técnico-econômica de parcelamento do objeto da licitação, os itens de fornecimento de materiais e equipamentos relevantes de natureza específica, que possam ser fornecidos por empresas com especialidades próprias e diversas e que representem percentual significativo do preço global da obra devem apresentar incidência de taxa de BDI reduzida em relação à taxa aplicável aos demais itens da obra.</t>
  </si>
  <si>
    <t>DESONERADO</t>
  </si>
  <si>
    <t>Impostos: PIS</t>
  </si>
  <si>
    <t>Impostos: COFINS</t>
  </si>
  <si>
    <t>Edifícios</t>
  </si>
  <si>
    <t>Rodovias</t>
  </si>
  <si>
    <t>Redes</t>
  </si>
  <si>
    <t>Elétrica</t>
  </si>
  <si>
    <t>Portos</t>
  </si>
  <si>
    <t>Equipamentos</t>
  </si>
  <si>
    <t>Mín:</t>
  </si>
  <si>
    <t>Máx:</t>
  </si>
  <si>
    <t>Obras que se enquadram no tipo escolhido:</t>
  </si>
  <si>
    <t>Cálculo s/ os 2%</t>
  </si>
  <si>
    <t>Mín</t>
  </si>
  <si>
    <t>Máx</t>
  </si>
  <si>
    <t>Falta preencher algum item do BDI:</t>
  </si>
  <si>
    <t>Escolha o regime de contribuição</t>
  </si>
  <si>
    <t>Em atenção ao estabelecido pelo Acórdão 2622/2013 – TCU – Plenário reformamos a orientação e indicamos a utilização dos seguintes parâmetros para taxas de BDI:</t>
  </si>
  <si>
    <t>OBSERVAÇÕES</t>
  </si>
  <si>
    <t>Parâmetro</t>
  </si>
  <si>
    <t>%</t>
  </si>
  <si>
    <t>Verificação</t>
  </si>
  <si>
    <t>Administração Central</t>
  </si>
  <si>
    <t>Seguros e Garantias</t>
  </si>
  <si>
    <t>Riscos</t>
  </si>
  <si>
    <t>Despesas Financeiras</t>
  </si>
  <si>
    <t>Lucro</t>
  </si>
  <si>
    <t>Impostos: ISS (mun.)</t>
  </si>
  <si>
    <t>Construção de edifícios</t>
  </si>
  <si>
    <t>Construção de Rodovias e Ferrovias</t>
  </si>
  <si>
    <t>Construção de Redes de Abastecimento de Água, Coleta de Esgoto e Construções Correlatas</t>
  </si>
  <si>
    <t>Construção e Manutenção de Estações e Redes de Distribuição de Energia Elétrica</t>
  </si>
  <si>
    <t>Obras Portuárias, Marítimas e Fluviais</t>
  </si>
  <si>
    <t>Fornecimento de Materiais e Equipamentos</t>
  </si>
  <si>
    <t>Tipo de obra:</t>
  </si>
  <si>
    <t>Nº do contrato:</t>
  </si>
  <si>
    <t>Tomador:</t>
  </si>
  <si>
    <t>Município:</t>
  </si>
  <si>
    <t>SEM DESONERAÇÃO</t>
  </si>
  <si>
    <t>As tabelas que apresentam os limites foram construídas sem considerar a desoneração sobre a folha de pagamento prevista na Lei n° 12.844/2013. Caso o CNAE da empresa indique que a mesma deve considerar a contribuição previdenciária sobre a receita bruta, será somada a alíquota de 2% no item impostos.</t>
  </si>
  <si>
    <r>
      <t xml:space="preserve">Os percentuais de Impostos a serem adotados devem ser indicados pelo Tomador, conforme legislação vigente. </t>
    </r>
    <r>
      <rPr>
        <b/>
        <i/>
        <u val="single"/>
        <sz val="10"/>
        <rFont val="Arial"/>
        <family val="2"/>
      </rPr>
      <t>Apresentar declaração informando o percentual de ISS incidente sobre esta obra, considerando a base de cálculo prevista na legislação municipal.</t>
    </r>
  </si>
  <si>
    <t>Desonerado</t>
  </si>
  <si>
    <t>Onerado</t>
  </si>
  <si>
    <t>Regime de desoneração (4,5%)</t>
  </si>
  <si>
    <t>Cálculo c/ os desonerado</t>
  </si>
  <si>
    <t>Selecione o CPRB</t>
  </si>
  <si>
    <t xml:space="preserve"> de tributação da folha de pagamento, para a elaboração do orçamento relativo às obras do presente contrato de repasse, por se tratar da opção mais vantajosa para a administração pública. </t>
  </si>
  <si>
    <t xml:space="preserve">Declaramos que será adotado o regime </t>
  </si>
  <si>
    <t>Alternativa mais adequada para a Administração Pública:</t>
  </si>
  <si>
    <t>Alexandre Menegazzo-crea/RS167278            (Prefeitura Municipal)</t>
  </si>
  <si>
    <t>PONTÃO-RS</t>
  </si>
  <si>
    <t>Velton Vicente Hahn                                                                           (Prefeito Municipal)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</si>
</sst>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&quot;R$&quot;* #,##0_);_(&quot;R$&quot;* \(#,##0\);_(&quot;R$&quot;* &quot;-&quot;_);_(@_)"/>
    <numFmt numFmtId="167" formatCode="_(&quot;R$&quot;* #,##0.00_);_(&quot;R$&quot;* \(#,##0.00\);_(&quot;R$&quot;* &quot;-&quot;??_);_(@_)"/>
    <numFmt numFmtId="168" formatCode="dd\ &quot;de&quot;\ mmmm\ &quot;de&quot;\ yyyy"/>
    <numFmt numFmtId="169" formatCode="[$-416]dddd\,\ d&quot; de &quot;mmmm&quot; de &quot;yyyy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9" fillId="32" borderId="0" applyNumberFormat="0" applyBorder="0" applyAlignment="0" applyProtection="0"/>
    <xf numFmtId="0" fontId="40" fillId="21" borderId="5" applyNumberFormat="0" applyAlignment="0" applyProtection="0"/>
    <xf numFmtId="16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65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10" fontId="1" fillId="33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/>
      <protection/>
    </xf>
    <xf numFmtId="10" fontId="0" fillId="0" borderId="0" xfId="51" applyNumberFormat="1" applyFont="1" applyAlignment="1" applyProtection="1">
      <alignment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10" fontId="0" fillId="0" borderId="13" xfId="51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10" fontId="0" fillId="0" borderId="14" xfId="51" applyNumberFormat="1" applyFont="1" applyBorder="1" applyAlignment="1" applyProtection="1">
      <alignment horizontal="center" vertical="center"/>
      <protection/>
    </xf>
    <xf numFmtId="10" fontId="1" fillId="0" borderId="10" xfId="0" applyNumberFormat="1" applyFont="1" applyFill="1" applyBorder="1" applyAlignment="1" applyProtection="1">
      <alignment horizontal="center" vertical="center"/>
      <protection/>
    </xf>
    <xf numFmtId="10" fontId="1" fillId="0" borderId="10" xfId="51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168" fontId="0" fillId="0" borderId="0" xfId="0" applyNumberFormat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Alignment="1" applyProtection="1">
      <alignment horizontal="center" wrapText="1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vertical="center" wrapText="1"/>
      <protection/>
    </xf>
    <xf numFmtId="10" fontId="1" fillId="0" borderId="0" xfId="51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8" fillId="0" borderId="20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10" fontId="1" fillId="33" borderId="18" xfId="0" applyNumberFormat="1" applyFont="1" applyFill="1" applyBorder="1" applyAlignment="1" applyProtection="1">
      <alignment horizontal="center" vertical="center"/>
      <protection locked="0"/>
    </xf>
    <xf numFmtId="10" fontId="1" fillId="33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/>
      <protection/>
    </xf>
    <xf numFmtId="0" fontId="7" fillId="0" borderId="19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20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10" fontId="6" fillId="0" borderId="16" xfId="0" applyNumberFormat="1" applyFont="1" applyBorder="1" applyAlignment="1" applyProtection="1">
      <alignment horizontal="center" vertical="center" wrapText="1"/>
      <protection/>
    </xf>
    <xf numFmtId="10" fontId="6" fillId="0" borderId="17" xfId="0" applyNumberFormat="1" applyFont="1" applyBorder="1" applyAlignment="1" applyProtection="1">
      <alignment horizontal="center" vertical="center" wrapText="1"/>
      <protection/>
    </xf>
    <xf numFmtId="10" fontId="6" fillId="0" borderId="18" xfId="0" applyNumberFormat="1" applyFont="1" applyBorder="1" applyAlignment="1" applyProtection="1">
      <alignment horizontal="center" vertical="center" wrapText="1"/>
      <protection/>
    </xf>
    <xf numFmtId="10" fontId="6" fillId="0" borderId="19" xfId="0" applyNumberFormat="1" applyFont="1" applyBorder="1" applyAlignment="1" applyProtection="1">
      <alignment horizontal="center" vertical="center" wrapText="1"/>
      <protection/>
    </xf>
    <xf numFmtId="10" fontId="6" fillId="0" borderId="0" xfId="0" applyNumberFormat="1" applyFont="1" applyBorder="1" applyAlignment="1" applyProtection="1">
      <alignment horizontal="center" vertical="center" wrapText="1"/>
      <protection/>
    </xf>
    <xf numFmtId="10" fontId="6" fillId="0" borderId="20" xfId="0" applyNumberFormat="1" applyFont="1" applyBorder="1" applyAlignment="1" applyProtection="1">
      <alignment horizontal="center" vertical="center" wrapText="1"/>
      <protection/>
    </xf>
    <xf numFmtId="10" fontId="6" fillId="0" borderId="12" xfId="0" applyNumberFormat="1" applyFont="1" applyBorder="1" applyAlignment="1" applyProtection="1">
      <alignment horizontal="center" vertical="center" wrapText="1"/>
      <protection/>
    </xf>
    <xf numFmtId="10" fontId="6" fillId="0" borderId="13" xfId="0" applyNumberFormat="1" applyFont="1" applyBorder="1" applyAlignment="1" applyProtection="1">
      <alignment horizontal="center" vertical="center" wrapText="1"/>
      <protection/>
    </xf>
    <xf numFmtId="10" fontId="6" fillId="0" borderId="14" xfId="0" applyNumberFormat="1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0" fontId="10" fillId="0" borderId="21" xfId="0" applyFont="1" applyBorder="1" applyAlignment="1" applyProtection="1">
      <alignment horizontal="center" vertical="center" wrapText="1"/>
      <protection/>
    </xf>
    <xf numFmtId="0" fontId="10" fillId="0" borderId="22" xfId="0" applyFont="1" applyBorder="1" applyAlignment="1" applyProtection="1">
      <alignment horizontal="center" vertical="center" wrapText="1"/>
      <protection/>
    </xf>
    <xf numFmtId="0" fontId="12" fillId="33" borderId="24" xfId="0" applyFont="1" applyFill="1" applyBorder="1" applyAlignment="1" applyProtection="1">
      <alignment horizontal="center"/>
      <protection locked="0"/>
    </xf>
    <xf numFmtId="0" fontId="12" fillId="33" borderId="25" xfId="0" applyFont="1" applyFill="1" applyBorder="1" applyAlignment="1" applyProtection="1">
      <alignment horizontal="center"/>
      <protection locked="0"/>
    </xf>
    <xf numFmtId="0" fontId="12" fillId="33" borderId="26" xfId="0" applyFont="1" applyFill="1" applyBorder="1" applyAlignment="1" applyProtection="1">
      <alignment horizontal="center" vertical="center" wrapText="1"/>
      <protection locked="0"/>
    </xf>
    <xf numFmtId="0" fontId="12" fillId="33" borderId="27" xfId="0" applyFont="1" applyFill="1" applyBorder="1" applyAlignment="1" applyProtection="1">
      <alignment horizontal="center" vertical="center" wrapText="1"/>
      <protection locked="0"/>
    </xf>
    <xf numFmtId="0" fontId="11" fillId="0" borderId="28" xfId="0" applyFont="1" applyFill="1" applyBorder="1" applyAlignment="1" applyProtection="1">
      <alignment horizontal="center" vertical="center" wrapText="1"/>
      <protection/>
    </xf>
    <xf numFmtId="0" fontId="11" fillId="0" borderId="24" xfId="0" applyFont="1" applyFill="1" applyBorder="1" applyAlignment="1" applyProtection="1">
      <alignment horizontal="center" vertical="center" wrapText="1"/>
      <protection/>
    </xf>
    <xf numFmtId="0" fontId="11" fillId="0" borderId="29" xfId="0" applyFont="1" applyFill="1" applyBorder="1" applyAlignment="1" applyProtection="1">
      <alignment horizontal="center" vertical="center" wrapText="1"/>
      <protection/>
    </xf>
    <xf numFmtId="0" fontId="11" fillId="0" borderId="30" xfId="0" applyFont="1" applyFill="1" applyBorder="1" applyAlignment="1" applyProtection="1">
      <alignment horizontal="center" vertical="center" wrapText="1"/>
      <protection/>
    </xf>
    <xf numFmtId="0" fontId="11" fillId="0" borderId="31" xfId="0" applyFont="1" applyFill="1" applyBorder="1" applyAlignment="1" applyProtection="1">
      <alignment horizontal="center" vertical="center" wrapText="1"/>
      <protection/>
    </xf>
    <xf numFmtId="0" fontId="11" fillId="0" borderId="32" xfId="0" applyFont="1" applyFill="1" applyBorder="1" applyAlignment="1" applyProtection="1">
      <alignment horizontal="center" vertical="center" wrapText="1"/>
      <protection/>
    </xf>
    <xf numFmtId="0" fontId="11" fillId="0" borderId="33" xfId="0" applyFont="1" applyFill="1" applyBorder="1" applyAlignment="1" applyProtection="1">
      <alignment horizontal="center" vertical="center" wrapText="1"/>
      <protection/>
    </xf>
    <xf numFmtId="0" fontId="11" fillId="0" borderId="26" xfId="0" applyFont="1" applyFill="1" applyBorder="1" applyAlignment="1" applyProtection="1">
      <alignment horizontal="center" vertical="center" wrapText="1"/>
      <protection/>
    </xf>
    <xf numFmtId="0" fontId="11" fillId="0" borderId="34" xfId="0" applyFont="1" applyFill="1" applyBorder="1" applyAlignment="1" applyProtection="1">
      <alignment horizontal="center" vertical="center" wrapText="1"/>
      <protection/>
    </xf>
    <xf numFmtId="0" fontId="0" fillId="0" borderId="35" xfId="0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35" xfId="0" applyFont="1" applyBorder="1" applyAlignment="1" applyProtection="1">
      <alignment horizont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 locked="0"/>
    </xf>
    <xf numFmtId="0" fontId="0" fillId="33" borderId="17" xfId="0" applyFill="1" applyBorder="1" applyAlignment="1" applyProtection="1">
      <alignment horizontal="center" vertical="center" wrapText="1"/>
      <protection locked="0"/>
    </xf>
    <xf numFmtId="0" fontId="0" fillId="33" borderId="18" xfId="0" applyFill="1" applyBorder="1" applyAlignment="1" applyProtection="1">
      <alignment horizontal="center" vertical="center" wrapText="1"/>
      <protection locked="0"/>
    </xf>
    <xf numFmtId="0" fontId="0" fillId="33" borderId="19" xfId="0" applyFill="1" applyBorder="1" applyAlignment="1" applyProtection="1">
      <alignment horizontal="center" vertical="center" wrapText="1"/>
      <protection locked="0"/>
    </xf>
    <xf numFmtId="0" fontId="0" fillId="33" borderId="0" xfId="0" applyFill="1" applyBorder="1" applyAlignment="1" applyProtection="1">
      <alignment horizontal="center" vertical="center" wrapText="1"/>
      <protection locked="0"/>
    </xf>
    <xf numFmtId="0" fontId="0" fillId="33" borderId="20" xfId="0" applyFill="1" applyBorder="1" applyAlignment="1" applyProtection="1">
      <alignment horizontal="center" vertical="center" wrapText="1"/>
      <protection locked="0"/>
    </xf>
    <xf numFmtId="0" fontId="0" fillId="33" borderId="12" xfId="0" applyFill="1" applyBorder="1" applyAlignment="1" applyProtection="1">
      <alignment horizontal="center" vertical="center" wrapText="1"/>
      <protection locked="0"/>
    </xf>
    <xf numFmtId="0" fontId="0" fillId="33" borderId="13" xfId="0" applyFill="1" applyBorder="1" applyAlignment="1" applyProtection="1">
      <alignment horizontal="center" vertical="center" wrapText="1"/>
      <protection locked="0"/>
    </xf>
    <xf numFmtId="0" fontId="0" fillId="33" borderId="14" xfId="0" applyFill="1" applyBorder="1" applyAlignment="1" applyProtection="1">
      <alignment horizontal="center" vertical="center" wrapText="1"/>
      <protection locked="0"/>
    </xf>
    <xf numFmtId="0" fontId="0" fillId="33" borderId="19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33" borderId="20" xfId="0" applyFill="1" applyBorder="1" applyAlignment="1" applyProtection="1">
      <alignment horizontal="center" vertical="center"/>
      <protection locked="0"/>
    </xf>
    <xf numFmtId="0" fontId="0" fillId="33" borderId="12" xfId="0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33" borderId="14" xfId="0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 wrapText="1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Hyperlink" xfId="45"/>
    <cellStyle name="Followed Hyperlink" xfId="46"/>
    <cellStyle name="Currency" xfId="47"/>
    <cellStyle name="Currency [0]" xfId="48"/>
    <cellStyle name="Neutro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dxfs count="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8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</xdr:colOff>
      <xdr:row>46</xdr:row>
      <xdr:rowOff>66675</xdr:rowOff>
    </xdr:from>
    <xdr:to>
      <xdr:col>13</xdr:col>
      <xdr:colOff>466725</xdr:colOff>
      <xdr:row>50</xdr:row>
      <xdr:rowOff>228600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8591550"/>
          <a:ext cx="34956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123825</xdr:colOff>
      <xdr:row>45</xdr:row>
      <xdr:rowOff>38100</xdr:rowOff>
    </xdr:from>
    <xdr:to>
      <xdr:col>13</xdr:col>
      <xdr:colOff>257175</xdr:colOff>
      <xdr:row>46</xdr:row>
      <xdr:rowOff>142875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886450" y="8315325"/>
          <a:ext cx="31813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9:AI73"/>
  <sheetViews>
    <sheetView showGridLines="0" tabSelected="1" view="pageBreakPreview" zoomScale="85" zoomScaleNormal="85" zoomScaleSheetLayoutView="85" zoomScalePageLayoutView="0" workbookViewId="0" topLeftCell="A1">
      <selection activeCell="F48" sqref="F48"/>
    </sheetView>
  </sheetViews>
  <sheetFormatPr defaultColWidth="0" defaultRowHeight="12.75" zeroHeight="1"/>
  <cols>
    <col min="1" max="1" width="2.57421875" style="1" customWidth="1"/>
    <col min="2" max="2" width="4.7109375" style="1" bestFit="1" customWidth="1"/>
    <col min="3" max="3" width="8.421875" style="1" customWidth="1"/>
    <col min="4" max="4" width="5.140625" style="1" bestFit="1" customWidth="1"/>
    <col min="5" max="5" width="11.00390625" style="1" customWidth="1"/>
    <col min="6" max="6" width="7.8515625" style="1" customWidth="1"/>
    <col min="7" max="7" width="23.28125" style="1" customWidth="1"/>
    <col min="8" max="8" width="23.421875" style="1" customWidth="1"/>
    <col min="9" max="13" width="9.140625" style="1" customWidth="1"/>
    <col min="14" max="14" width="8.421875" style="1" customWidth="1"/>
    <col min="15" max="15" width="1.57421875" style="1" customWidth="1"/>
    <col min="16" max="251" width="39.8515625" style="1" hidden="1" customWidth="1"/>
    <col min="252" max="252" width="9.8515625" style="1" hidden="1" customWidth="1"/>
    <col min="253" max="255" width="39.8515625" style="1" hidden="1" customWidth="1"/>
    <col min="256" max="16384" width="3.421875" style="1" hidden="1" customWidth="1"/>
  </cols>
  <sheetData>
    <row r="1" ht="12.75"/>
    <row r="2" ht="12.75"/>
    <row r="3" ht="12.75"/>
    <row r="4" ht="12.75"/>
    <row r="5" ht="12.75"/>
    <row r="6" ht="12.75"/>
    <row r="7" ht="12.75"/>
    <row r="8" ht="13.5" thickBot="1"/>
    <row r="9" spans="2:18" ht="15.75" customHeight="1">
      <c r="B9" s="84" t="s">
        <v>42</v>
      </c>
      <c r="C9" s="85"/>
      <c r="D9" s="85"/>
      <c r="E9" s="85"/>
      <c r="F9" s="85"/>
      <c r="G9" s="86"/>
      <c r="H9" s="80"/>
      <c r="I9" s="80"/>
      <c r="J9" s="80"/>
      <c r="K9" s="80"/>
      <c r="L9" s="80"/>
      <c r="M9" s="80"/>
      <c r="N9" s="81"/>
      <c r="O9" s="18"/>
      <c r="P9" s="18"/>
      <c r="Q9" s="18"/>
      <c r="R9" s="18"/>
    </row>
    <row r="10" spans="2:18" ht="15.75" customHeight="1" thickBot="1">
      <c r="B10" s="87" t="s">
        <v>43</v>
      </c>
      <c r="C10" s="88"/>
      <c r="D10" s="88"/>
      <c r="E10" s="88"/>
      <c r="F10" s="88"/>
      <c r="G10" s="89"/>
      <c r="H10" s="82" t="s">
        <v>57</v>
      </c>
      <c r="I10" s="82"/>
      <c r="J10" s="82"/>
      <c r="K10" s="82"/>
      <c r="L10" s="82"/>
      <c r="M10" s="82"/>
      <c r="N10" s="83"/>
      <c r="O10" s="19"/>
      <c r="P10" s="19"/>
      <c r="Q10" s="19"/>
      <c r="R10" s="19"/>
    </row>
    <row r="11" spans="2:18" ht="16.5" customHeight="1" thickBot="1">
      <c r="B11" s="90" t="s">
        <v>44</v>
      </c>
      <c r="C11" s="91"/>
      <c r="D11" s="91"/>
      <c r="E11" s="91"/>
      <c r="F11" s="91"/>
      <c r="G11" s="92"/>
      <c r="H11" s="82" t="s">
        <v>57</v>
      </c>
      <c r="I11" s="82"/>
      <c r="J11" s="82"/>
      <c r="K11" s="82"/>
      <c r="L11" s="82"/>
      <c r="M11" s="82"/>
      <c r="N11" s="83"/>
      <c r="O11" s="19"/>
      <c r="P11" s="19"/>
      <c r="Q11" s="19"/>
      <c r="R11" s="19"/>
    </row>
    <row r="12" ht="13.5" thickBot="1"/>
    <row r="13" spans="2:14" ht="12.75" customHeight="1">
      <c r="B13" s="41" t="s">
        <v>24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3"/>
    </row>
    <row r="14" spans="2:14" ht="13.5" thickBot="1">
      <c r="B14" s="44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6"/>
    </row>
    <row r="15" spans="2:17" ht="12.75" customHeight="1">
      <c r="B15" s="47" t="s">
        <v>41</v>
      </c>
      <c r="C15" s="48"/>
      <c r="D15" s="48"/>
      <c r="E15" s="49"/>
      <c r="F15" s="96" t="s">
        <v>35</v>
      </c>
      <c r="G15" s="97"/>
      <c r="H15" s="98"/>
      <c r="I15" s="47" t="s">
        <v>18</v>
      </c>
      <c r="J15" s="48"/>
      <c r="K15" s="48"/>
      <c r="L15" s="48"/>
      <c r="M15" s="48"/>
      <c r="N15" s="49"/>
      <c r="Q15" s="1" t="s">
        <v>52</v>
      </c>
    </row>
    <row r="16" spans="2:17" ht="12.75">
      <c r="B16" s="57"/>
      <c r="C16" s="58"/>
      <c r="D16" s="58"/>
      <c r="E16" s="59"/>
      <c r="F16" s="99"/>
      <c r="G16" s="100"/>
      <c r="H16" s="101"/>
      <c r="I16" s="26" t="str">
        <f>IF(F15=S21,S28,IF(F15=S22,S29,IF(F15=S23,S30,IF(F15=S24,S31,IF(F15=S25,S32,IF(F15=S26,S33,""))))))</f>
        <v>Para o tipo de obra “Construção de Edifícios” enquadram-se: a construção e reforma de: edifícios, unidades habitacionais, escolas, hospitais, hotéis, restaurantes, armazéns e depósitos, edifícios para uso agropecuário, estações para trens e metropolitanos, estádios esportivos e quadras cobertas, instalações para embarque e desembarque de passageiros (em aeroportos, rodoviárias, portos, etc.), penitenciárias e presídios, a construção de edifícios industriais (fábricas, oficinas, galpões industriais, etc.), conforme classificação 4120-4 do CNAE 2.0. Também enquadram-se pórticos, mirantes e outros edifícios de finalidade turística.</v>
      </c>
      <c r="J16" s="27"/>
      <c r="K16" s="27"/>
      <c r="L16" s="27"/>
      <c r="M16" s="27"/>
      <c r="N16" s="28"/>
      <c r="Q16" s="1" t="s">
        <v>48</v>
      </c>
    </row>
    <row r="17" spans="2:19" ht="12.75" customHeight="1" thickBot="1">
      <c r="B17" s="60"/>
      <c r="C17" s="61"/>
      <c r="D17" s="61"/>
      <c r="E17" s="62"/>
      <c r="F17" s="102"/>
      <c r="G17" s="103"/>
      <c r="H17" s="104"/>
      <c r="I17" s="26"/>
      <c r="J17" s="27"/>
      <c r="K17" s="27"/>
      <c r="L17" s="27"/>
      <c r="M17" s="27"/>
      <c r="N17" s="28"/>
      <c r="Q17" s="14" t="s">
        <v>49</v>
      </c>
      <c r="S17" s="1" t="s">
        <v>0</v>
      </c>
    </row>
    <row r="18" spans="2:19" ht="12.75">
      <c r="B18" s="63" t="s">
        <v>55</v>
      </c>
      <c r="C18" s="64"/>
      <c r="D18" s="64"/>
      <c r="E18" s="65"/>
      <c r="F18" s="105" t="s">
        <v>48</v>
      </c>
      <c r="G18" s="106"/>
      <c r="H18" s="107"/>
      <c r="I18" s="26"/>
      <c r="J18" s="27"/>
      <c r="K18" s="27"/>
      <c r="L18" s="27"/>
      <c r="M18" s="27"/>
      <c r="N18" s="28"/>
      <c r="Q18" s="14"/>
      <c r="S18" s="1" t="s">
        <v>35</v>
      </c>
    </row>
    <row r="19" spans="2:19" ht="12.75">
      <c r="B19" s="63"/>
      <c r="C19" s="64"/>
      <c r="D19" s="64"/>
      <c r="E19" s="65"/>
      <c r="F19" s="105"/>
      <c r="G19" s="106"/>
      <c r="H19" s="107"/>
      <c r="I19" s="26"/>
      <c r="J19" s="27"/>
      <c r="K19" s="27"/>
      <c r="L19" s="27"/>
      <c r="M19" s="27"/>
      <c r="N19" s="28"/>
      <c r="Q19" s="14"/>
      <c r="S19" s="1" t="s">
        <v>35</v>
      </c>
    </row>
    <row r="20" spans="2:19" ht="12.75" customHeight="1">
      <c r="B20" s="63"/>
      <c r="C20" s="64"/>
      <c r="D20" s="64"/>
      <c r="E20" s="65"/>
      <c r="F20" s="105"/>
      <c r="G20" s="106"/>
      <c r="H20" s="107"/>
      <c r="I20" s="26"/>
      <c r="J20" s="27"/>
      <c r="K20" s="27"/>
      <c r="L20" s="27"/>
      <c r="M20" s="27"/>
      <c r="N20" s="28"/>
      <c r="Q20" s="14"/>
      <c r="S20" s="1" t="s">
        <v>0</v>
      </c>
    </row>
    <row r="21" spans="2:19" ht="13.5" thickBot="1">
      <c r="B21" s="44"/>
      <c r="C21" s="45"/>
      <c r="D21" s="45"/>
      <c r="E21" s="46"/>
      <c r="F21" s="108"/>
      <c r="G21" s="109"/>
      <c r="H21" s="110"/>
      <c r="I21" s="26"/>
      <c r="J21" s="27"/>
      <c r="K21" s="27"/>
      <c r="L21" s="27"/>
      <c r="M21" s="27"/>
      <c r="N21" s="28"/>
      <c r="Q21" s="14"/>
      <c r="S21" s="1" t="s">
        <v>35</v>
      </c>
    </row>
    <row r="22" spans="2:19" ht="12.75" customHeight="1">
      <c r="B22" s="41" t="str">
        <f>IF(F22="OK","BDI ABAIXO PODE SER ACEITO","")</f>
        <v>BDI ABAIXO PODE SER ACEITO</v>
      </c>
      <c r="C22" s="42"/>
      <c r="D22" s="42"/>
      <c r="E22" s="43"/>
      <c r="F22" s="32" t="str">
        <f>IF(AD37=FALSE,"",IF(G38="FORA DO LIMITE","VERIFICAR ITENS",IF(G40="FORA DO LIMITE","VERIFICAR ITENS",IF(G42="FORA DO LIMITE","VERIFICAR ITENS",IF(G44="FORA DO LIMITE","VERIFICAR ITENS",IF(G46="FORA DO LIMITE","VERIFICAR ITENS",IF(Z36&lt;W36,"FORA DA FAIXA",IF(Z36&gt;X36,"FORA DA FAIXA","OK"))))))))</f>
        <v>OK</v>
      </c>
      <c r="G22" s="33"/>
      <c r="H22" s="34"/>
      <c r="I22" s="26"/>
      <c r="J22" s="27"/>
      <c r="K22" s="27"/>
      <c r="L22" s="27"/>
      <c r="M22" s="27"/>
      <c r="N22" s="28"/>
      <c r="Q22" s="14"/>
      <c r="S22" s="1" t="s">
        <v>36</v>
      </c>
    </row>
    <row r="23" spans="2:19" ht="13.5" customHeight="1">
      <c r="B23" s="63"/>
      <c r="C23" s="64"/>
      <c r="D23" s="64"/>
      <c r="E23" s="65"/>
      <c r="F23" s="32"/>
      <c r="G23" s="33"/>
      <c r="H23" s="34"/>
      <c r="I23" s="26"/>
      <c r="J23" s="27"/>
      <c r="K23" s="27"/>
      <c r="L23" s="27"/>
      <c r="M23" s="27"/>
      <c r="N23" s="28"/>
      <c r="Q23" s="14"/>
      <c r="S23" s="1" t="s">
        <v>37</v>
      </c>
    </row>
    <row r="24" spans="2:19" ht="12.75">
      <c r="B24" s="63"/>
      <c r="C24" s="64"/>
      <c r="D24" s="64"/>
      <c r="E24" s="65"/>
      <c r="F24" s="32"/>
      <c r="G24" s="33"/>
      <c r="H24" s="34"/>
      <c r="I24" s="26"/>
      <c r="J24" s="27"/>
      <c r="K24" s="27"/>
      <c r="L24" s="27"/>
      <c r="M24" s="27"/>
      <c r="N24" s="28"/>
      <c r="Q24" s="14"/>
      <c r="S24" s="1" t="s">
        <v>38</v>
      </c>
    </row>
    <row r="25" spans="2:19" ht="12.75">
      <c r="B25" s="63"/>
      <c r="C25" s="64"/>
      <c r="D25" s="64"/>
      <c r="E25" s="65"/>
      <c r="F25" s="32"/>
      <c r="G25" s="33"/>
      <c r="H25" s="34"/>
      <c r="I25" s="26"/>
      <c r="J25" s="27"/>
      <c r="K25" s="27"/>
      <c r="L25" s="27"/>
      <c r="M25" s="27"/>
      <c r="N25" s="28"/>
      <c r="Q25" s="14"/>
      <c r="S25" s="1" t="s">
        <v>39</v>
      </c>
    </row>
    <row r="26" spans="2:24" ht="12.75">
      <c r="B26" s="63"/>
      <c r="C26" s="64"/>
      <c r="D26" s="64"/>
      <c r="E26" s="65"/>
      <c r="F26" s="32"/>
      <c r="G26" s="33"/>
      <c r="H26" s="34"/>
      <c r="I26" s="26"/>
      <c r="J26" s="27"/>
      <c r="K26" s="27"/>
      <c r="L26" s="27"/>
      <c r="M26" s="27"/>
      <c r="N26" s="28"/>
      <c r="Q26" s="14"/>
      <c r="S26" s="1" t="s">
        <v>40</v>
      </c>
      <c r="X26" s="1" t="s">
        <v>18</v>
      </c>
    </row>
    <row r="27" spans="2:17" ht="13.5" thickBot="1">
      <c r="B27" s="44"/>
      <c r="C27" s="45"/>
      <c r="D27" s="45"/>
      <c r="E27" s="46"/>
      <c r="F27" s="32"/>
      <c r="G27" s="33"/>
      <c r="H27" s="34"/>
      <c r="I27" s="26"/>
      <c r="J27" s="27"/>
      <c r="K27" s="27"/>
      <c r="L27" s="27"/>
      <c r="M27" s="27"/>
      <c r="N27" s="28"/>
      <c r="Q27" s="14"/>
    </row>
    <row r="28" spans="2:19" ht="12.75" customHeight="1">
      <c r="B28" s="66">
        <f>IF(Z37=FALSE,IF(F15="Escolha o tipo de obra","Escolha o tipo de obra",IF(F18="ONERADO",Z36,IF(F18="DESONERADO",AB36,"Escolha o regime de contribuição"))),"PREENCHER TODOS OS COMPONENTES DO BDI")</f>
        <v>0.268</v>
      </c>
      <c r="C28" s="67"/>
      <c r="D28" s="67"/>
      <c r="E28" s="68"/>
      <c r="F28" s="32"/>
      <c r="G28" s="33"/>
      <c r="H28" s="34"/>
      <c r="I28" s="26"/>
      <c r="J28" s="27"/>
      <c r="K28" s="27"/>
      <c r="L28" s="27"/>
      <c r="M28" s="27"/>
      <c r="N28" s="28"/>
      <c r="Q28" s="14"/>
      <c r="S28" s="1" t="s">
        <v>1</v>
      </c>
    </row>
    <row r="29" spans="2:19" ht="12.75" customHeight="1">
      <c r="B29" s="69"/>
      <c r="C29" s="70"/>
      <c r="D29" s="70"/>
      <c r="E29" s="71"/>
      <c r="F29" s="32"/>
      <c r="G29" s="33"/>
      <c r="H29" s="34"/>
      <c r="I29" s="26"/>
      <c r="J29" s="27"/>
      <c r="K29" s="27"/>
      <c r="L29" s="27"/>
      <c r="M29" s="27"/>
      <c r="N29" s="28"/>
      <c r="Q29" s="14"/>
      <c r="S29" s="1" t="s">
        <v>2</v>
      </c>
    </row>
    <row r="30" spans="2:19" ht="12.75" customHeight="1">
      <c r="B30" s="69"/>
      <c r="C30" s="70"/>
      <c r="D30" s="70"/>
      <c r="E30" s="71"/>
      <c r="F30" s="32"/>
      <c r="G30" s="33"/>
      <c r="H30" s="34"/>
      <c r="I30" s="26"/>
      <c r="J30" s="27"/>
      <c r="K30" s="27"/>
      <c r="L30" s="27"/>
      <c r="M30" s="27"/>
      <c r="N30" s="28"/>
      <c r="Q30" s="14"/>
      <c r="S30" s="1" t="s">
        <v>3</v>
      </c>
    </row>
    <row r="31" spans="2:19" ht="13.5" customHeight="1">
      <c r="B31" s="69"/>
      <c r="C31" s="70"/>
      <c r="D31" s="70"/>
      <c r="E31" s="71"/>
      <c r="F31" s="32"/>
      <c r="G31" s="33"/>
      <c r="H31" s="34"/>
      <c r="I31" s="26"/>
      <c r="J31" s="27"/>
      <c r="K31" s="27"/>
      <c r="L31" s="27"/>
      <c r="M31" s="27"/>
      <c r="N31" s="28"/>
      <c r="Q31" s="14"/>
      <c r="S31" s="1" t="s">
        <v>4</v>
      </c>
    </row>
    <row r="32" spans="2:19" ht="12.75" customHeight="1">
      <c r="B32" s="69"/>
      <c r="C32" s="70"/>
      <c r="D32" s="70"/>
      <c r="E32" s="71"/>
      <c r="F32" s="32"/>
      <c r="G32" s="33"/>
      <c r="H32" s="34"/>
      <c r="I32" s="26"/>
      <c r="J32" s="27"/>
      <c r="K32" s="27"/>
      <c r="L32" s="27"/>
      <c r="M32" s="27"/>
      <c r="N32" s="28"/>
      <c r="Q32" s="14"/>
      <c r="S32" s="1" t="s">
        <v>5</v>
      </c>
    </row>
    <row r="33" spans="2:19" ht="12.75" customHeight="1">
      <c r="B33" s="69"/>
      <c r="C33" s="70"/>
      <c r="D33" s="70"/>
      <c r="E33" s="71"/>
      <c r="F33" s="32"/>
      <c r="G33" s="33"/>
      <c r="H33" s="34"/>
      <c r="I33" s="26"/>
      <c r="J33" s="27"/>
      <c r="K33" s="27"/>
      <c r="L33" s="27"/>
      <c r="M33" s="27"/>
      <c r="N33" s="28"/>
      <c r="Q33" s="14"/>
      <c r="S33" s="1" t="s">
        <v>6</v>
      </c>
    </row>
    <row r="34" spans="2:17" ht="13.5" customHeight="1" thickBot="1">
      <c r="B34" s="69"/>
      <c r="C34" s="70"/>
      <c r="D34" s="70"/>
      <c r="E34" s="71"/>
      <c r="F34" s="33"/>
      <c r="G34" s="33"/>
      <c r="H34" s="34"/>
      <c r="I34" s="29"/>
      <c r="J34" s="30"/>
      <c r="K34" s="30"/>
      <c r="L34" s="30"/>
      <c r="M34" s="30"/>
      <c r="N34" s="31"/>
      <c r="Q34" s="14"/>
    </row>
    <row r="35" spans="2:28" ht="13.5" customHeight="1" thickBot="1">
      <c r="B35" s="69"/>
      <c r="C35" s="70"/>
      <c r="D35" s="70"/>
      <c r="E35" s="71"/>
      <c r="F35" s="33"/>
      <c r="G35" s="33"/>
      <c r="H35" s="34"/>
      <c r="I35" s="55" t="s">
        <v>25</v>
      </c>
      <c r="J35" s="55"/>
      <c r="K35" s="55"/>
      <c r="L35" s="55"/>
      <c r="M35" s="55"/>
      <c r="N35" s="56"/>
      <c r="Q35" s="14"/>
      <c r="S35" s="1" t="s">
        <v>23</v>
      </c>
      <c r="W35" s="3" t="s">
        <v>20</v>
      </c>
      <c r="X35" s="3" t="s">
        <v>21</v>
      </c>
      <c r="Z35" s="3" t="s">
        <v>19</v>
      </c>
      <c r="AB35" s="3" t="s">
        <v>51</v>
      </c>
    </row>
    <row r="36" spans="2:28" ht="13.5" customHeight="1" thickBot="1">
      <c r="B36" s="72"/>
      <c r="C36" s="73"/>
      <c r="D36" s="73"/>
      <c r="E36" s="74"/>
      <c r="F36" s="35"/>
      <c r="G36" s="35"/>
      <c r="H36" s="36"/>
      <c r="I36" s="23" t="s">
        <v>47</v>
      </c>
      <c r="J36" s="24"/>
      <c r="K36" s="24"/>
      <c r="L36" s="24"/>
      <c r="M36" s="24"/>
      <c r="N36" s="25"/>
      <c r="Q36" s="14"/>
      <c r="S36" s="1" t="s">
        <v>45</v>
      </c>
      <c r="W36" s="4">
        <f>IF($F$15=$S$21,T38,IF($F$15=$S$22,X38,IF($F$15=$S$23,AB38,IF($F$15=$S$24,T44,IF($F$15=$S$25,X44,IF($F$15=$S$26,AB44))))))</f>
        <v>0.2034</v>
      </c>
      <c r="X36" s="4">
        <f>IF($F$15=$S$21,U38,IF($F$15=$S$22,Y38,IF($F$15=$S$23,AC38,IF($F$15=$S$24,U44,IF($F$15=$S$25,Y44,IF($F$15=$S$26,AC44))))))</f>
        <v>0.25</v>
      </c>
      <c r="Y36" s="4">
        <f>IF(F18="DESONERADO",AB36,IF(F18="SEM DESONERAÇÃO",Z36,""))</f>
        <v>0.268</v>
      </c>
      <c r="Z36" s="4">
        <f>TRUNC(ROUND(((1+F38+F40+F42)*(1+F44)*(1+F46))/(1-(F48+F49+F50))-1,4),4)</f>
        <v>0.2069</v>
      </c>
      <c r="AB36" s="4">
        <f>TRUNC(ROUND(((1+F38+F40+F42)*(1+F44)*(1+F46))/(1-(F48+F49+F50+F51))-1,4),4)</f>
        <v>0.268</v>
      </c>
    </row>
    <row r="37" spans="2:30" ht="19.5" customHeight="1" thickBot="1">
      <c r="B37" s="52" t="s">
        <v>26</v>
      </c>
      <c r="C37" s="53"/>
      <c r="D37" s="53"/>
      <c r="E37" s="54"/>
      <c r="F37" s="5" t="s">
        <v>27</v>
      </c>
      <c r="G37" s="50" t="s">
        <v>28</v>
      </c>
      <c r="H37" s="51"/>
      <c r="I37" s="26"/>
      <c r="J37" s="27"/>
      <c r="K37" s="27"/>
      <c r="L37" s="27"/>
      <c r="M37" s="27"/>
      <c r="N37" s="28"/>
      <c r="Q37" s="14"/>
      <c r="S37" s="1" t="s">
        <v>7</v>
      </c>
      <c r="W37" s="1" t="s">
        <v>22</v>
      </c>
      <c r="Z37" s="1" t="b">
        <f>IF(F18="DESONERADO",OR(F38="",F40="",F42="",F44="",F46="",F48="",F49="",F50="",F51=""),OR(F38="",F40="",F42="",F44="",F46="",F48="",F49="",F50=""))</f>
        <v>0</v>
      </c>
      <c r="AA37" s="1" t="b">
        <f>IF(F18="SEM DESONERAÇÃO",AND(F38="",F40="",F42="",F44="",F46="",F48="",F49="",F50=""))</f>
        <v>0</v>
      </c>
      <c r="AC37" s="1" t="b">
        <f>IF(F18="SEM DESONERAÇÃO",AND(F38="",F40="",F42="",F44="",F46="",F48="",F49="",F50=""),IF(F18="DESONERADO",AND(F38="",F40="",F42="",F44="",F46="",F48="",F49="",F50="",F51=""),"NULO"))</f>
        <v>0</v>
      </c>
      <c r="AD37" s="1" t="b">
        <f>OR(B28=Z36,B28=AB36)</f>
        <v>1</v>
      </c>
    </row>
    <row r="38" spans="2:29" ht="19.5" customHeight="1">
      <c r="B38" s="47" t="s">
        <v>29</v>
      </c>
      <c r="C38" s="42"/>
      <c r="D38" s="42"/>
      <c r="E38" s="43"/>
      <c r="F38" s="37">
        <v>0.03</v>
      </c>
      <c r="G38" s="23" t="str">
        <f>IF(F15="Escolha o tipo de obra","",IF(F38="","",IF(F38&lt;C39,"FORA DO LIMITE",IF(F38&gt;E39,"FORA DO LIMITE","OK"))))</f>
        <v>OK</v>
      </c>
      <c r="H38" s="25"/>
      <c r="I38" s="26"/>
      <c r="J38" s="27"/>
      <c r="K38" s="27"/>
      <c r="L38" s="27"/>
      <c r="M38" s="27"/>
      <c r="N38" s="28"/>
      <c r="S38" s="1" t="s">
        <v>10</v>
      </c>
      <c r="T38" s="4">
        <v>0.2034</v>
      </c>
      <c r="U38" s="4">
        <v>0.25</v>
      </c>
      <c r="W38" s="1" t="s">
        <v>11</v>
      </c>
      <c r="X38" s="4">
        <v>0.196</v>
      </c>
      <c r="Y38" s="4">
        <v>0.2423</v>
      </c>
      <c r="AA38" s="1" t="s">
        <v>12</v>
      </c>
      <c r="AB38" s="4">
        <v>0.2076</v>
      </c>
      <c r="AC38" s="4">
        <v>0.2644</v>
      </c>
    </row>
    <row r="39" spans="2:35" ht="19.5" customHeight="1" thickBot="1">
      <c r="B39" s="6" t="s">
        <v>16</v>
      </c>
      <c r="C39" s="7">
        <f>IF($F$15=$S$21,S39,IF($F$15=$S$22,W39,IF($F$15=$S$23,AA39,IF($F$15=$S$24,S45,IF($F$15=$S$25,W45,IF($F$15=$S$26,AA45,""))))))</f>
        <v>0.03</v>
      </c>
      <c r="D39" s="8" t="s">
        <v>17</v>
      </c>
      <c r="E39" s="9">
        <f>IF($F$15=$S$21,T39,IF($F$15=$S$22,X39,IF($F$15=$S$23,AB39,IF($F$15=$S$24,T45,IF($F$15=$S$25,X45,IF($F$15=$S$26,AB45,""))))))</f>
        <v>0.055</v>
      </c>
      <c r="F39" s="38"/>
      <c r="G39" s="29"/>
      <c r="H39" s="31"/>
      <c r="I39" s="26"/>
      <c r="J39" s="27"/>
      <c r="K39" s="27"/>
      <c r="L39" s="27"/>
      <c r="M39" s="27"/>
      <c r="N39" s="28"/>
      <c r="Q39" s="1" t="str">
        <f>IF(H11="","",H11)</f>
        <v>PONTÃO-RS</v>
      </c>
      <c r="S39" s="4">
        <v>0.03</v>
      </c>
      <c r="T39" s="4">
        <v>0.055</v>
      </c>
      <c r="W39" s="4">
        <v>0.038</v>
      </c>
      <c r="X39" s="4">
        <v>0.0467</v>
      </c>
      <c r="AA39" s="4">
        <v>0.0343</v>
      </c>
      <c r="AB39" s="4">
        <v>0.0671</v>
      </c>
      <c r="AH39" s="4">
        <v>0.2034</v>
      </c>
      <c r="AI39" s="4">
        <v>0.25</v>
      </c>
    </row>
    <row r="40" spans="2:35" ht="19.5" customHeight="1">
      <c r="B40" s="47" t="s">
        <v>30</v>
      </c>
      <c r="C40" s="42"/>
      <c r="D40" s="42"/>
      <c r="E40" s="43"/>
      <c r="F40" s="37">
        <v>0.008</v>
      </c>
      <c r="G40" s="23" t="str">
        <f>IF(F15="Escolha o tipo de obra","",IF(F40="","",IF(F40&lt;C41,"FORA DO LIMITE",IF(F40&gt;E41,"FORA DO LIMITE","OK"))))</f>
        <v>OK</v>
      </c>
      <c r="H40" s="25"/>
      <c r="I40" s="26"/>
      <c r="J40" s="27"/>
      <c r="K40" s="27"/>
      <c r="L40" s="27"/>
      <c r="M40" s="27"/>
      <c r="N40" s="28"/>
      <c r="Q40" s="15">
        <f ca="1">TODAY()</f>
        <v>44726</v>
      </c>
      <c r="S40" s="4">
        <v>0.008</v>
      </c>
      <c r="T40" s="4">
        <v>0.01</v>
      </c>
      <c r="W40" s="4">
        <v>0.0032</v>
      </c>
      <c r="X40" s="4">
        <v>0.0074</v>
      </c>
      <c r="AA40" s="4">
        <v>0.0028</v>
      </c>
      <c r="AB40" s="4">
        <v>0.0075</v>
      </c>
      <c r="AH40" s="4">
        <v>0.196</v>
      </c>
      <c r="AI40" s="4">
        <v>0.2423</v>
      </c>
    </row>
    <row r="41" spans="2:35" ht="19.5" customHeight="1" thickBot="1">
      <c r="B41" s="6" t="s">
        <v>16</v>
      </c>
      <c r="C41" s="7">
        <f>IF($F$15=$S$21,S40,IF($F$15=$S$22,W40,IF($F$15=$S$23,AA40,IF($F$15=$S$24,S46,IF($F$15=$S$25,W46,IF($F$15=$S$26,AA46,""))))))</f>
        <v>0.008</v>
      </c>
      <c r="D41" s="8" t="s">
        <v>17</v>
      </c>
      <c r="E41" s="9">
        <f>IF($F$15=$S$21,T40,IF($F$15=$S$22,X40,IF($F$15=$S$23,AB40,IF($F$15=$S$24,T46,IF($F$15=$S$25,X46,IF($F$15=$S$26,AB46,""))))))</f>
        <v>0.01</v>
      </c>
      <c r="F41" s="38"/>
      <c r="G41" s="29"/>
      <c r="H41" s="31"/>
      <c r="I41" s="29"/>
      <c r="J41" s="30"/>
      <c r="K41" s="30"/>
      <c r="L41" s="30"/>
      <c r="M41" s="30"/>
      <c r="N41" s="31"/>
      <c r="S41" s="4">
        <v>0.0097</v>
      </c>
      <c r="T41" s="4">
        <v>0.0127</v>
      </c>
      <c r="W41" s="4">
        <v>0.005</v>
      </c>
      <c r="X41" s="4">
        <v>0.0097</v>
      </c>
      <c r="AA41" s="4">
        <v>0.01</v>
      </c>
      <c r="AB41" s="4">
        <v>0.0174</v>
      </c>
      <c r="AH41" s="4">
        <v>0.2076</v>
      </c>
      <c r="AI41" s="4">
        <v>0.2644</v>
      </c>
    </row>
    <row r="42" spans="2:35" ht="19.5" customHeight="1">
      <c r="B42" s="47" t="s">
        <v>31</v>
      </c>
      <c r="C42" s="48"/>
      <c r="D42" s="48"/>
      <c r="E42" s="49"/>
      <c r="F42" s="37">
        <v>0.0097</v>
      </c>
      <c r="G42" s="23" t="str">
        <f>IF(F15="Escolha o tipo de obra","",IF(F42="","",IF(F42&lt;C43,"FORA DO LIMITE",IF(F42&gt;E43,"FORA DO LIMITE","OK"))))</f>
        <v>OK</v>
      </c>
      <c r="H42" s="25"/>
      <c r="I42" s="23" t="s">
        <v>46</v>
      </c>
      <c r="J42" s="24"/>
      <c r="K42" s="24"/>
      <c r="L42" s="24"/>
      <c r="M42" s="24"/>
      <c r="N42" s="25"/>
      <c r="S42" s="4">
        <v>0.0059</v>
      </c>
      <c r="T42" s="4">
        <v>0.0139</v>
      </c>
      <c r="W42" s="4">
        <v>0.0102</v>
      </c>
      <c r="X42" s="4">
        <v>0.0121</v>
      </c>
      <c r="AA42" s="4">
        <v>0.0094</v>
      </c>
      <c r="AB42" s="4">
        <v>0.0117</v>
      </c>
      <c r="AH42" s="4">
        <v>0.24</v>
      </c>
      <c r="AI42" s="4">
        <v>0.2786</v>
      </c>
    </row>
    <row r="43" spans="2:35" ht="19.5" customHeight="1" thickBot="1">
      <c r="B43" s="6" t="s">
        <v>16</v>
      </c>
      <c r="C43" s="7">
        <f>IF($F$15=$S$21,S41,IF($F$15=$S$22,W41,IF($F$15=$S$23,AA41,IF($F$15=$S$24,S47,IF($F$15=$S$25,W47,IF($F$15=$S$26,AA47,""))))))</f>
        <v>0.0097</v>
      </c>
      <c r="D43" s="8" t="s">
        <v>17</v>
      </c>
      <c r="E43" s="9">
        <f>IF($F$15=$S$21,T41,IF($F$15=$S$22,X41,IF($F$15=$S$23,AB41,IF($F$15=$S$24,T47,IF($F$15=$S$25,X47,IF($F$15=$S$26,AB47,""))))))</f>
        <v>0.0127</v>
      </c>
      <c r="F43" s="38"/>
      <c r="G43" s="29"/>
      <c r="H43" s="31"/>
      <c r="I43" s="26"/>
      <c r="J43" s="27"/>
      <c r="K43" s="27"/>
      <c r="L43" s="27"/>
      <c r="M43" s="27"/>
      <c r="N43" s="28"/>
      <c r="S43" s="4">
        <v>0.0616</v>
      </c>
      <c r="T43" s="4">
        <v>0.0896</v>
      </c>
      <c r="W43" s="4">
        <v>0.0664</v>
      </c>
      <c r="X43" s="4">
        <v>0.0869</v>
      </c>
      <c r="AA43" s="4">
        <v>0.0674</v>
      </c>
      <c r="AB43" s="4">
        <v>0.094</v>
      </c>
      <c r="AH43" s="4">
        <v>0.228</v>
      </c>
      <c r="AI43" s="4">
        <v>0.3095</v>
      </c>
    </row>
    <row r="44" spans="2:35" ht="19.5" customHeight="1">
      <c r="B44" s="47" t="s">
        <v>32</v>
      </c>
      <c r="C44" s="48"/>
      <c r="D44" s="48"/>
      <c r="E44" s="49"/>
      <c r="F44" s="37">
        <v>0.0059</v>
      </c>
      <c r="G44" s="23" t="str">
        <f>IF(F15="Escolha o tipo de obra","",IF(F44="","",IF(F44&lt;C45,"FORA DO LIMITE",IF(F44&gt;E45,"FORA DO LIMITE","OK"))))</f>
        <v>OK</v>
      </c>
      <c r="H44" s="25"/>
      <c r="I44" s="26"/>
      <c r="J44" s="27"/>
      <c r="K44" s="27"/>
      <c r="L44" s="27"/>
      <c r="M44" s="27"/>
      <c r="N44" s="28"/>
      <c r="S44" s="1" t="s">
        <v>13</v>
      </c>
      <c r="T44" s="4">
        <v>0.24</v>
      </c>
      <c r="U44" s="4">
        <v>0.2786</v>
      </c>
      <c r="W44" s="1" t="s">
        <v>14</v>
      </c>
      <c r="X44" s="4">
        <v>0.228</v>
      </c>
      <c r="Y44" s="4">
        <v>0.3095</v>
      </c>
      <c r="AA44" s="1" t="s">
        <v>15</v>
      </c>
      <c r="AB44" s="4">
        <v>0.111</v>
      </c>
      <c r="AC44" s="4">
        <v>0.168</v>
      </c>
      <c r="AH44" s="4">
        <v>0.111</v>
      </c>
      <c r="AI44" s="4">
        <v>0.168</v>
      </c>
    </row>
    <row r="45" spans="2:35" ht="19.5" customHeight="1" thickBot="1">
      <c r="B45" s="6" t="s">
        <v>16</v>
      </c>
      <c r="C45" s="7">
        <f>IF($F$15=$S$21,S42,IF($F$15=$S$22,W42,IF($F$15=$S$23,AA42,IF($F$15=$S$24,S48,IF($F$15=$S$25,W48,IF($F$15=$S$26,AA48,""))))))</f>
        <v>0.0059</v>
      </c>
      <c r="D45" s="8" t="s">
        <v>17</v>
      </c>
      <c r="E45" s="9">
        <f>IF($F$15=$S$21,T42,IF($F$15=$S$22,X42,IF($F$15=$S$23,AB42,IF($F$15=$S$24,T48,IF($F$15=$S$25,X48,IF($F$15=$S$26,AB48,""))))))</f>
        <v>0.0139</v>
      </c>
      <c r="F45" s="38"/>
      <c r="G45" s="29"/>
      <c r="H45" s="31"/>
      <c r="I45" s="26"/>
      <c r="J45" s="27"/>
      <c r="K45" s="27"/>
      <c r="L45" s="27"/>
      <c r="M45" s="27"/>
      <c r="N45" s="28"/>
      <c r="S45" s="4">
        <v>0.0529</v>
      </c>
      <c r="T45" s="4">
        <v>0.0793</v>
      </c>
      <c r="W45" s="4">
        <v>0.04</v>
      </c>
      <c r="X45" s="4">
        <v>0.0785</v>
      </c>
      <c r="AA45" s="4">
        <v>0.015</v>
      </c>
      <c r="AB45" s="4">
        <v>0.0449</v>
      </c>
      <c r="AH45" s="4"/>
      <c r="AI45" s="4"/>
    </row>
    <row r="46" spans="2:35" ht="19.5" customHeight="1">
      <c r="B46" s="47" t="s">
        <v>33</v>
      </c>
      <c r="C46" s="48"/>
      <c r="D46" s="48"/>
      <c r="E46" s="49"/>
      <c r="F46" s="37">
        <v>0.069</v>
      </c>
      <c r="G46" s="23" t="str">
        <f>IF(F15="Escolha o tipo de obra","",IF(F46="","",IF(F46&lt;C47,"FORA DO LIMITE",IF(F46&gt;E47,"FORA DO LIMITE","OK"))))</f>
        <v>OK</v>
      </c>
      <c r="H46" s="25"/>
      <c r="I46" s="23"/>
      <c r="J46" s="24"/>
      <c r="K46" s="24"/>
      <c r="L46" s="24"/>
      <c r="M46" s="24"/>
      <c r="N46" s="25"/>
      <c r="S46" s="4">
        <v>0.0025</v>
      </c>
      <c r="T46" s="4">
        <v>0.0056</v>
      </c>
      <c r="W46" s="4">
        <v>0.0081</v>
      </c>
      <c r="X46" s="4">
        <v>0.0199</v>
      </c>
      <c r="AA46" s="4">
        <v>0.003</v>
      </c>
      <c r="AB46" s="4">
        <v>0.0082</v>
      </c>
      <c r="AH46" s="4"/>
      <c r="AI46" s="4"/>
    </row>
    <row r="47" spans="2:35" ht="19.5" customHeight="1" thickBot="1">
      <c r="B47" s="6" t="s">
        <v>16</v>
      </c>
      <c r="C47" s="7">
        <f>IF($F$15=$S$21,S43,IF($F$15=$S$22,W43,IF($F$15=$S$23,AA43,IF($F$15=$S$24,S49,IF($F$15=$S$25,W49,IF($F$15=$S$26,AA49,""))))))</f>
        <v>0.0616</v>
      </c>
      <c r="D47" s="8" t="s">
        <v>17</v>
      </c>
      <c r="E47" s="9">
        <f>IF($F$15=$S$21,T43,IF($F$15=$S$22,X43,IF($F$15=$S$23,AB43,IF($F$15=$S$24,T49,IF($F$15=$S$25,X49,IF($F$15=$S$26,AB49,""))))))</f>
        <v>0.0896</v>
      </c>
      <c r="F47" s="38"/>
      <c r="G47" s="29"/>
      <c r="H47" s="31"/>
      <c r="I47" s="26"/>
      <c r="J47" s="27"/>
      <c r="K47" s="27"/>
      <c r="L47" s="27"/>
      <c r="M47" s="27"/>
      <c r="N47" s="28"/>
      <c r="S47" s="4">
        <v>0.01</v>
      </c>
      <c r="T47" s="4">
        <v>0.0197</v>
      </c>
      <c r="W47" s="4">
        <v>0.0146</v>
      </c>
      <c r="X47" s="4">
        <v>0.0316</v>
      </c>
      <c r="AA47" s="4">
        <v>0.0056</v>
      </c>
      <c r="AB47" s="4">
        <v>0.0089</v>
      </c>
      <c r="AH47" s="4"/>
      <c r="AI47" s="4"/>
    </row>
    <row r="48" spans="2:35" ht="19.5" customHeight="1" thickBot="1">
      <c r="B48" s="75" t="s">
        <v>8</v>
      </c>
      <c r="C48" s="76"/>
      <c r="D48" s="76"/>
      <c r="E48" s="77"/>
      <c r="F48" s="10">
        <v>0.0065</v>
      </c>
      <c r="G48" s="78" t="str">
        <f>IF(F15="Escolha o tipo de obra","",IF(F48="","",IF(F48&lt;&gt;0.0065,"Em geral deve ser 0,65%","OK")))</f>
        <v>OK</v>
      </c>
      <c r="H48" s="79"/>
      <c r="I48" s="27"/>
      <c r="J48" s="27"/>
      <c r="K48" s="27"/>
      <c r="L48" s="27"/>
      <c r="M48" s="27"/>
      <c r="N48" s="28"/>
      <c r="S48" s="4">
        <v>0.0101</v>
      </c>
      <c r="T48" s="4">
        <v>0.0111</v>
      </c>
      <c r="W48" s="4">
        <v>0.0094</v>
      </c>
      <c r="X48" s="4">
        <v>0.0133</v>
      </c>
      <c r="AA48" s="4">
        <v>0.0085</v>
      </c>
      <c r="AB48" s="4">
        <v>0.0111</v>
      </c>
      <c r="AH48" s="4"/>
      <c r="AI48" s="4"/>
    </row>
    <row r="49" spans="2:35" ht="19.5" customHeight="1" thickBot="1">
      <c r="B49" s="75" t="s">
        <v>9</v>
      </c>
      <c r="C49" s="76"/>
      <c r="D49" s="76"/>
      <c r="E49" s="77"/>
      <c r="F49" s="10">
        <v>0.03</v>
      </c>
      <c r="G49" s="39" t="str">
        <f>IF(F15="Escolha o tipo de obra","",IF(F49="","",IF(F49&lt;&gt;0.03,"Em geral deve ser 3,00%","OK")))</f>
        <v>OK</v>
      </c>
      <c r="H49" s="40"/>
      <c r="I49" s="27"/>
      <c r="J49" s="27"/>
      <c r="K49" s="27"/>
      <c r="L49" s="27"/>
      <c r="M49" s="27"/>
      <c r="N49" s="28"/>
      <c r="S49" s="4">
        <v>0.08</v>
      </c>
      <c r="T49" s="4">
        <v>0.0951</v>
      </c>
      <c r="W49" s="4">
        <v>0.0714</v>
      </c>
      <c r="X49" s="4">
        <v>0.1043</v>
      </c>
      <c r="AA49" s="4">
        <v>0.035</v>
      </c>
      <c r="AB49" s="4">
        <v>0.0622</v>
      </c>
      <c r="AH49" s="4"/>
      <c r="AI49" s="4"/>
    </row>
    <row r="50" spans="2:14" ht="19.5" customHeight="1" thickBot="1">
      <c r="B50" s="75" t="s">
        <v>34</v>
      </c>
      <c r="C50" s="76"/>
      <c r="D50" s="76"/>
      <c r="E50" s="77"/>
      <c r="F50" s="2">
        <v>0.03</v>
      </c>
      <c r="G50" s="39" t="str">
        <f>IF(F15="Escolha o tipo de obra","",IF(F50="","",IF(F50&gt;0.05,"FORA DO LIMITE","OK")))</f>
        <v>OK</v>
      </c>
      <c r="H50" s="40"/>
      <c r="I50" s="26"/>
      <c r="J50" s="27"/>
      <c r="K50" s="27"/>
      <c r="L50" s="27"/>
      <c r="M50" s="27"/>
      <c r="N50" s="28"/>
    </row>
    <row r="51" spans="2:14" ht="19.5" customHeight="1" thickBot="1">
      <c r="B51" s="75" t="s">
        <v>50</v>
      </c>
      <c r="C51" s="76"/>
      <c r="D51" s="76"/>
      <c r="E51" s="77"/>
      <c r="F51" s="11">
        <f>IF(F18="ONERADO",0,IF(F18="DESONERADO",0.045,""))</f>
        <v>0.045</v>
      </c>
      <c r="G51" s="39" t="str">
        <f>IF(F18="Escolha o regime de contribuição","",IF(F18="DESONERADO","OK",IF(F18="ONERADO","OK")))</f>
        <v>OK</v>
      </c>
      <c r="H51" s="40"/>
      <c r="I51" s="29"/>
      <c r="J51" s="30"/>
      <c r="K51" s="30"/>
      <c r="L51" s="30"/>
      <c r="M51" s="30"/>
      <c r="N51" s="31"/>
    </row>
    <row r="52" spans="2:14" ht="12.75">
      <c r="B52" s="12"/>
      <c r="C52" s="12"/>
      <c r="D52" s="12"/>
      <c r="E52" s="12"/>
      <c r="F52" s="20"/>
      <c r="G52" s="13"/>
      <c r="H52" s="13"/>
      <c r="I52" s="13"/>
      <c r="J52" s="13"/>
      <c r="K52" s="13"/>
      <c r="L52" s="13"/>
      <c r="M52" s="13"/>
      <c r="N52" s="13"/>
    </row>
    <row r="53" spans="2:14" ht="12.75">
      <c r="B53" s="12"/>
      <c r="C53" s="12"/>
      <c r="D53" s="12"/>
      <c r="E53" s="12"/>
      <c r="F53" s="20"/>
      <c r="G53" s="13"/>
      <c r="H53" s="13"/>
      <c r="I53" s="13"/>
      <c r="J53" s="13"/>
      <c r="K53" s="13"/>
      <c r="L53" s="13"/>
      <c r="M53" s="13"/>
      <c r="N53" s="13"/>
    </row>
    <row r="54" spans="2:14" ht="12.75">
      <c r="B54" s="12"/>
      <c r="C54" s="12"/>
      <c r="D54" s="12"/>
      <c r="E54" s="12"/>
      <c r="F54" s="20"/>
      <c r="G54" s="13"/>
      <c r="H54" s="13"/>
      <c r="I54" s="13"/>
      <c r="J54" s="13"/>
      <c r="K54" s="13"/>
      <c r="L54" s="13"/>
      <c r="M54" s="13"/>
      <c r="N54" s="13"/>
    </row>
    <row r="55" spans="2:14" ht="12.75">
      <c r="B55" s="12"/>
      <c r="C55" s="12"/>
      <c r="D55" s="12"/>
      <c r="E55" s="12"/>
      <c r="F55" s="20"/>
      <c r="G55" s="13"/>
      <c r="H55" s="13"/>
      <c r="I55" s="13"/>
      <c r="J55" s="13"/>
      <c r="K55" s="13"/>
      <c r="L55" s="13"/>
      <c r="M55" s="13"/>
      <c r="N55" s="13"/>
    </row>
    <row r="56" spans="2:14" ht="12.75">
      <c r="B56" s="111" t="str">
        <f>P57&amp;F18&amp;P58</f>
        <v>Declaramos que será adotado o regime Desonerado de tributação da folha de pagamento, para a elaboração do orçamento relativo às obras do presente contrato de repasse, por se tratar da opção mais vantajosa para a administração pública. </v>
      </c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</row>
    <row r="57" spans="2:16" ht="12.75"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P57" t="s">
        <v>54</v>
      </c>
    </row>
    <row r="58" spans="2:16" ht="12.75"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P58" t="s">
        <v>53</v>
      </c>
    </row>
    <row r="59" spans="2:14" ht="12.75"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</row>
    <row r="60" ht="12.75"/>
    <row r="61" ht="12.75"/>
    <row r="62" ht="12.75"/>
    <row r="63" ht="12.75"/>
    <row r="64" spans="8:14" ht="12.75">
      <c r="H64" s="21"/>
      <c r="I64" s="16"/>
      <c r="J64" s="16"/>
      <c r="K64" s="16"/>
      <c r="L64" s="16"/>
      <c r="M64" s="16"/>
      <c r="N64" s="21"/>
    </row>
    <row r="65" spans="2:14" ht="12.75" customHeight="1">
      <c r="B65" s="95" t="s">
        <v>58</v>
      </c>
      <c r="C65" s="93"/>
      <c r="D65" s="93"/>
      <c r="E65" s="93"/>
      <c r="F65" s="93"/>
      <c r="G65" s="93"/>
      <c r="H65" s="21"/>
      <c r="I65" s="93" t="s">
        <v>56</v>
      </c>
      <c r="J65" s="93"/>
      <c r="K65" s="93"/>
      <c r="L65" s="93"/>
      <c r="M65" s="93"/>
      <c r="N65" s="22"/>
    </row>
    <row r="66" spans="2:14" ht="12.75">
      <c r="B66" s="94"/>
      <c r="C66" s="94"/>
      <c r="D66" s="94"/>
      <c r="E66" s="94"/>
      <c r="F66" s="94"/>
      <c r="G66" s="94"/>
      <c r="H66" s="21"/>
      <c r="I66" s="94"/>
      <c r="J66" s="94"/>
      <c r="K66" s="94"/>
      <c r="L66" s="94"/>
      <c r="M66" s="94"/>
      <c r="N66" s="22"/>
    </row>
    <row r="67" spans="2:14" ht="12.75">
      <c r="B67" s="17"/>
      <c r="C67" s="17"/>
      <c r="D67" s="17"/>
      <c r="E67" s="17"/>
      <c r="F67" s="17"/>
      <c r="G67" s="17"/>
      <c r="I67" s="17"/>
      <c r="J67" s="17"/>
      <c r="K67" s="17"/>
      <c r="L67" s="17"/>
      <c r="M67" s="17"/>
      <c r="N67" s="17"/>
    </row>
    <row r="68" spans="2:14" ht="1.5" customHeight="1" hidden="1">
      <c r="B68" s="17"/>
      <c r="C68" s="17"/>
      <c r="D68" s="17"/>
      <c r="E68" s="17"/>
      <c r="F68" s="17"/>
      <c r="G68" s="17"/>
      <c r="I68" s="17"/>
      <c r="J68" s="17"/>
      <c r="K68" s="17"/>
      <c r="L68" s="17"/>
      <c r="M68" s="17"/>
      <c r="N68" s="17"/>
    </row>
    <row r="69" spans="2:14" ht="12.75" hidden="1">
      <c r="B69" s="17"/>
      <c r="C69" s="17"/>
      <c r="D69" s="17"/>
      <c r="E69" s="17"/>
      <c r="F69" s="17"/>
      <c r="G69" s="17"/>
      <c r="I69" s="17"/>
      <c r="J69" s="17"/>
      <c r="K69" s="17"/>
      <c r="L69" s="17"/>
      <c r="M69" s="17"/>
      <c r="N69" s="17"/>
    </row>
    <row r="70" spans="2:14" ht="12.75" hidden="1">
      <c r="B70" s="17"/>
      <c r="C70" s="17"/>
      <c r="D70" s="17"/>
      <c r="E70" s="17"/>
      <c r="F70" s="17"/>
      <c r="G70" s="17"/>
      <c r="I70" s="17"/>
      <c r="J70" s="17"/>
      <c r="K70" s="17"/>
      <c r="L70" s="17"/>
      <c r="M70" s="17"/>
      <c r="N70" s="17"/>
    </row>
    <row r="71" spans="2:14" ht="12.75" hidden="1">
      <c r="B71" s="17"/>
      <c r="C71" s="17"/>
      <c r="D71" s="17"/>
      <c r="E71" s="17"/>
      <c r="F71" s="17"/>
      <c r="G71" s="17"/>
      <c r="I71" s="17"/>
      <c r="J71" s="17"/>
      <c r="K71" s="17"/>
      <c r="L71" s="17"/>
      <c r="M71" s="17"/>
      <c r="N71" s="17"/>
    </row>
    <row r="72" spans="2:14" ht="12.75" hidden="1">
      <c r="B72" s="17"/>
      <c r="C72" s="17"/>
      <c r="D72" s="17"/>
      <c r="E72" s="17"/>
      <c r="F72" s="17"/>
      <c r="G72" s="17"/>
      <c r="I72" s="17"/>
      <c r="J72" s="17"/>
      <c r="K72" s="17"/>
      <c r="L72" s="17"/>
      <c r="M72" s="17"/>
      <c r="N72" s="17"/>
    </row>
    <row r="73" spans="2:14" ht="12.75" hidden="1">
      <c r="B73" s="17"/>
      <c r="C73" s="17"/>
      <c r="D73" s="17"/>
      <c r="E73" s="17"/>
      <c r="F73" s="17"/>
      <c r="G73" s="17"/>
      <c r="I73" s="17"/>
      <c r="J73" s="17"/>
      <c r="K73" s="17"/>
      <c r="L73" s="17"/>
      <c r="M73" s="17"/>
      <c r="N73" s="17"/>
    </row>
  </sheetData>
  <sheetProtection selectLockedCells="1"/>
  <mergeCells count="48">
    <mergeCell ref="I65:M66"/>
    <mergeCell ref="B65:G66"/>
    <mergeCell ref="F15:H17"/>
    <mergeCell ref="B18:E21"/>
    <mergeCell ref="F18:H21"/>
    <mergeCell ref="B56:N59"/>
    <mergeCell ref="G51:H51"/>
    <mergeCell ref="G44:H45"/>
    <mergeCell ref="B50:E50"/>
    <mergeCell ref="B51:E51"/>
    <mergeCell ref="B49:E49"/>
    <mergeCell ref="G48:H48"/>
    <mergeCell ref="G49:H49"/>
    <mergeCell ref="B48:E48"/>
    <mergeCell ref="H9:N9"/>
    <mergeCell ref="H10:N10"/>
    <mergeCell ref="H11:N11"/>
    <mergeCell ref="B9:G9"/>
    <mergeCell ref="B10:G10"/>
    <mergeCell ref="B11:G11"/>
    <mergeCell ref="F46:F47"/>
    <mergeCell ref="G40:H41"/>
    <mergeCell ref="G42:H43"/>
    <mergeCell ref="B15:E17"/>
    <mergeCell ref="B22:E27"/>
    <mergeCell ref="B28:E36"/>
    <mergeCell ref="B44:E44"/>
    <mergeCell ref="B46:E46"/>
    <mergeCell ref="B13:N14"/>
    <mergeCell ref="B40:E40"/>
    <mergeCell ref="B42:E42"/>
    <mergeCell ref="I15:N15"/>
    <mergeCell ref="G37:H37"/>
    <mergeCell ref="B37:E37"/>
    <mergeCell ref="B38:E38"/>
    <mergeCell ref="I35:N35"/>
    <mergeCell ref="I42:N45"/>
    <mergeCell ref="I16:N34"/>
    <mergeCell ref="I36:N41"/>
    <mergeCell ref="G46:H47"/>
    <mergeCell ref="I46:N51"/>
    <mergeCell ref="F22:H36"/>
    <mergeCell ref="F38:F39"/>
    <mergeCell ref="F40:F41"/>
    <mergeCell ref="G50:H50"/>
    <mergeCell ref="F42:F43"/>
    <mergeCell ref="F44:F45"/>
    <mergeCell ref="G38:H39"/>
  </mergeCells>
  <conditionalFormatting sqref="F22">
    <cfRule type="cellIs" priority="1" dxfId="2" operator="equal" stopIfTrue="1">
      <formula>"OK"</formula>
    </cfRule>
    <cfRule type="cellIs" priority="2" dxfId="0" operator="equal" stopIfTrue="1">
      <formula>"FORA DA FAIXA"</formula>
    </cfRule>
    <cfRule type="cellIs" priority="3" dxfId="0" operator="equal" stopIfTrue="1">
      <formula>"VERIFICAR ITENS"</formula>
    </cfRule>
  </conditionalFormatting>
  <dataValidations count="3">
    <dataValidation type="list" allowBlank="1" showInputMessage="1" showErrorMessage="1" sqref="F15:H16">
      <formula1>$S$20:$S$26</formula1>
    </dataValidation>
    <dataValidation operator="equal" allowBlank="1" showInputMessage="1" showErrorMessage="1" errorTitle="Atenção" error="Alíquota de recolhimento da contribuição previdenciária deve ser de 2%." sqref="F51:F55"/>
    <dataValidation type="list" allowBlank="1" showInputMessage="1" showErrorMessage="1" sqref="F18:H21">
      <formula1>$Q$15:$Q$17</formula1>
    </dataValidation>
  </dataValidations>
  <printOptions horizontalCentered="1"/>
  <pageMargins left="0.5905511811023623" right="0.1968503937007874" top="0.5511811023622047" bottom="0.3937007874015748" header="0.5118110236220472" footer="0.5118110236220472"/>
  <pageSetup fitToHeight="1" fitToWidth="1" horizontalDpi="600" verticalDpi="600" orientation="portrait" paperSize="9" scale="67" r:id="rId2"/>
  <headerFooter alignWithMargins="0">
    <oddFooter>&amp;L&amp;D&amp;R&amp;F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Caixa Econômica Federal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GEPAD</dc:creator>
  <cp:keywords/>
  <dc:description/>
  <cp:lastModifiedBy>User</cp:lastModifiedBy>
  <cp:lastPrinted>2021-07-15T21:37:51Z</cp:lastPrinted>
  <dcterms:created xsi:type="dcterms:W3CDTF">1998-10-30T18:34:56Z</dcterms:created>
  <dcterms:modified xsi:type="dcterms:W3CDTF">2022-06-14T19:32:55Z</dcterms:modified>
  <cp:category/>
  <cp:version/>
  <cp:contentType/>
  <cp:contentStatus/>
</cp:coreProperties>
</file>